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Calcular ISR" sheetId="1" r:id="rId1"/>
  </sheets>
  <definedNames>
    <definedName name="_xlnm.Print_Area" localSheetId="0">'Calcular ISR'!$A$1:$Q$75</definedName>
  </definedNames>
  <calcPr fullCalcOnLoad="1"/>
</workbook>
</file>

<file path=xl/sharedStrings.xml><?xml version="1.0" encoding="utf-8"?>
<sst xmlns="http://schemas.openxmlformats.org/spreadsheetml/2006/main" count="58" uniqueCount="55">
  <si>
    <t>DETERMINACIÓN DE PAGOS PROVISIONALES DE ISR</t>
  </si>
  <si>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</si>
  <si>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</si>
  <si>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</si>
  <si>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</si>
  <si>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</si>
  <si>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</si>
  <si>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</si>
  <si>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</si>
  <si>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</si>
  <si>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</si>
  <si>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</si>
  <si>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</si>
  <si>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</si>
  <si>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</si>
  <si>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ACUMULADO</t>
  </si>
  <si>
    <t xml:space="preserve">Penas convencionales por cancelaciones           </t>
  </si>
  <si>
    <t xml:space="preserve">Utilidad Cambiaria                               </t>
  </si>
  <si>
    <t xml:space="preserve">Intereses Bancarios                              </t>
  </si>
  <si>
    <t xml:space="preserve">Financiamientos </t>
  </si>
  <si>
    <t xml:space="preserve">Intereses ganados                                </t>
  </si>
  <si>
    <t xml:space="preserve">Ingresos por Mantenimiento                       </t>
  </si>
  <si>
    <t xml:space="preserve">Otros Productos </t>
  </si>
  <si>
    <t xml:space="preserve">Venta de Activos Fijos                           </t>
  </si>
  <si>
    <t xml:space="preserve">Otros Ingresos acumulables                       </t>
  </si>
  <si>
    <t xml:space="preserve">Ventas de inventarios                            </t>
  </si>
  <si>
    <t xml:space="preserve">Renta de equipo </t>
  </si>
  <si>
    <t>ANTICIPO DE CLIENTES</t>
  </si>
  <si>
    <t>Recuperacion de cuentas por cobrar vtas a plazos</t>
  </si>
  <si>
    <t>CLIENTE 1</t>
  </si>
  <si>
    <t>CLIENTE 2</t>
  </si>
  <si>
    <t>CLIENTE 3</t>
  </si>
  <si>
    <t>INGRESOS NOMINALES PARA ISR</t>
  </si>
  <si>
    <t>(+)</t>
  </si>
  <si>
    <t>Ingresos totales periodo anterior</t>
  </si>
  <si>
    <t>INGRESOS ACUMULABLES</t>
  </si>
  <si>
    <t>(x)</t>
  </si>
  <si>
    <t>Coeficiente de utilidad</t>
  </si>
  <si>
    <t>UTILIDAD FISCAL</t>
  </si>
  <si>
    <t>(-)</t>
  </si>
  <si>
    <t>Perdidas fiscales de ejercicios anteriores</t>
  </si>
  <si>
    <t>Base del pago provisional</t>
  </si>
  <si>
    <t>Tasa del impuesto</t>
  </si>
  <si>
    <t>IMPUESTO A CARGO</t>
  </si>
  <si>
    <t>Pagos provisionales efecutados con anterioridad</t>
  </si>
  <si>
    <t>I.S.R. POR PAGAR</t>
  </si>
  <si>
    <t>Retenciones de ISR (banco) del mes</t>
  </si>
  <si>
    <t>Retenciones de ISR (banco) acumulado</t>
  </si>
  <si>
    <t>DIFERENCIA POR PAGAR (ISR A PAGAR)</t>
  </si>
  <si>
    <t>I.S.R. PAGADO</t>
  </si>
  <si>
    <t>DIFERENCIAS</t>
  </si>
  <si>
    <t>Empresa</t>
  </si>
  <si>
    <t>Venta de (productos o servicios)</t>
  </si>
  <si>
    <t>AUDITORÍA DE ESTADOS FINANCIEROS AL 31 DE DICIEMBRE DEL 201X</t>
  </si>
  <si>
    <t>www.losimpuestos.com.mx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</si>
</sst>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"/>
    <numFmt numFmtId="165" formatCode="#,##0\ ;[Red]\(#,##0\)"/>
    <numFmt numFmtId="166" formatCode="#,##0\ ;&quot; (&quot;#,##0\);&quot; -&quot;#\ ;@\ "/>
    <numFmt numFmtId="167" formatCode="#,##0.0000\ ;&quot; (&quot;#,##0.0000\);&quot; -&quot;#\ ;@\ "/>
  </numFmts>
  <fonts count="15"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Bookman Old Style"/>
      <family val="1"/>
    </font>
    <font>
      <b/>
      <sz val="10"/>
      <name val="Bookman Old Style"/>
      <family val="1"/>
    </font>
    <font>
      <b/>
      <sz val="11"/>
      <color indexed="10"/>
      <name val="Calibri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 vertical="center"/>
    </xf>
    <xf numFmtId="164" fontId="0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66" fontId="1" fillId="2" borderId="0" xfId="0" applyNumberFormat="1" applyFont="1" applyFill="1" applyBorder="1" applyAlignment="1" applyProtection="1">
      <alignment/>
      <protection/>
    </xf>
    <xf numFmtId="166" fontId="6" fillId="2" borderId="4" xfId="0" applyNumberFormat="1" applyFont="1" applyFill="1" applyBorder="1" applyAlignment="1">
      <alignment/>
    </xf>
    <xf numFmtId="166" fontId="7" fillId="2" borderId="4" xfId="0" applyNumberFormat="1" applyFont="1" applyFill="1" applyBorder="1" applyAlignment="1">
      <alignment/>
    </xf>
    <xf numFmtId="166" fontId="6" fillId="2" borderId="4" xfId="0" applyNumberFormat="1" applyFont="1" applyFill="1" applyBorder="1" applyAlignment="1">
      <alignment/>
    </xf>
    <xf numFmtId="166" fontId="0" fillId="2" borderId="4" xfId="0" applyNumberFormat="1" applyFill="1" applyBorder="1" applyAlignment="1">
      <alignment/>
    </xf>
    <xf numFmtId="166" fontId="8" fillId="2" borderId="4" xfId="0" applyNumberFormat="1" applyFont="1" applyFill="1" applyBorder="1" applyAlignment="1">
      <alignment/>
    </xf>
    <xf numFmtId="166" fontId="5" fillId="2" borderId="0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166" fontId="1" fillId="2" borderId="7" xfId="0" applyNumberFormat="1" applyFont="1" applyFill="1" applyBorder="1" applyAlignment="1" applyProtection="1">
      <alignment/>
      <protection/>
    </xf>
    <xf numFmtId="0" fontId="9" fillId="2" borderId="4" xfId="0" applyFont="1" applyFill="1" applyBorder="1" applyAlignment="1">
      <alignment/>
    </xf>
    <xf numFmtId="0" fontId="7" fillId="2" borderId="0" xfId="0" applyFont="1" applyFill="1" applyAlignment="1">
      <alignment/>
    </xf>
    <xf numFmtId="0" fontId="5" fillId="2" borderId="4" xfId="0" applyFont="1" applyFill="1" applyBorder="1" applyAlignment="1">
      <alignment/>
    </xf>
    <xf numFmtId="166" fontId="1" fillId="2" borderId="8" xfId="0" applyNumberFormat="1" applyFont="1" applyFill="1" applyBorder="1" applyAlignment="1" applyProtection="1">
      <alignment/>
      <protection/>
    </xf>
    <xf numFmtId="167" fontId="1" fillId="2" borderId="0" xfId="0" applyNumberFormat="1" applyFont="1" applyFill="1" applyBorder="1" applyAlignment="1" applyProtection="1">
      <alignment/>
      <protection/>
    </xf>
    <xf numFmtId="166" fontId="3" fillId="2" borderId="7" xfId="0" applyNumberFormat="1" applyFont="1" applyFill="1" applyBorder="1" applyAlignment="1" applyProtection="1">
      <alignment horizontal="center"/>
      <protection/>
    </xf>
    <xf numFmtId="166" fontId="3" fillId="2" borderId="7" xfId="0" applyNumberFormat="1" applyFont="1" applyFill="1" applyBorder="1" applyAlignment="1" applyProtection="1">
      <alignment horizontal="center" vertical="top"/>
      <protection/>
    </xf>
    <xf numFmtId="0" fontId="10" fillId="2" borderId="4" xfId="0" applyFont="1" applyFill="1" applyBorder="1" applyAlignment="1">
      <alignment/>
    </xf>
    <xf numFmtId="9" fontId="1" fillId="2" borderId="0" xfId="0" applyNumberFormat="1" applyFont="1" applyFill="1" applyBorder="1" applyAlignment="1" applyProtection="1">
      <alignment/>
      <protection/>
    </xf>
    <xf numFmtId="166" fontId="5" fillId="2" borderId="8" xfId="0" applyNumberFormat="1" applyFont="1" applyFill="1" applyBorder="1" applyAlignment="1" applyProtection="1">
      <alignment/>
      <protection/>
    </xf>
    <xf numFmtId="0" fontId="8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166" fontId="1" fillId="2" borderId="1" xfId="0" applyNumberFormat="1" applyFont="1" applyFill="1" applyBorder="1" applyAlignment="1" applyProtection="1">
      <alignment/>
      <protection/>
    </xf>
    <xf numFmtId="166" fontId="3" fillId="2" borderId="0" xfId="0" applyNumberFormat="1" applyFont="1" applyFill="1" applyBorder="1" applyAlignment="1" applyProtection="1">
      <alignment horizontal="right"/>
      <protection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right"/>
    </xf>
    <xf numFmtId="0" fontId="0" fillId="2" borderId="0" xfId="0" applyNumberFormat="1" applyFont="1" applyFill="1" applyBorder="1" applyAlignment="1" applyProtection="1">
      <alignment horizontal="left" wrapText="1"/>
      <protection/>
    </xf>
    <xf numFmtId="0" fontId="3" fillId="2" borderId="0" xfId="0" applyFont="1" applyFill="1" applyAlignment="1">
      <alignment horizontal="right"/>
    </xf>
    <xf numFmtId="0" fontId="0" fillId="2" borderId="0" xfId="0" applyFont="1" applyFill="1" applyAlignment="1">
      <alignment wrapText="1"/>
    </xf>
    <xf numFmtId="166" fontId="1" fillId="0" borderId="1" xfId="0" applyNumberFormat="1" applyFont="1" applyFill="1" applyBorder="1" applyAlignment="1" applyProtection="1">
      <alignment/>
      <protection/>
    </xf>
    <xf numFmtId="166" fontId="5" fillId="0" borderId="0" xfId="0" applyNumberFormat="1" applyFont="1" applyFill="1" applyBorder="1" applyAlignment="1" applyProtection="1">
      <alignment/>
      <protection/>
    </xf>
    <xf numFmtId="0" fontId="14" fillId="2" borderId="0" xfId="15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justify" wrapText="1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2" borderId="0" xfId="0" applyNumberFormat="1" applyFont="1" applyFill="1" applyBorder="1" applyAlignment="1" applyProtection="1">
      <alignment horizontal="left" wrapText="1"/>
      <protection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financialred.com.mx/" TargetMode="External" /><Relationship Id="rId3" Type="http://schemas.openxmlformats.org/officeDocument/2006/relationships/hyperlink" Target="http://financialred.com.mx/" TargetMode="External" /><Relationship Id="rId4" Type="http://schemas.openxmlformats.org/officeDocument/2006/relationships/hyperlink" Target="http://financialred.com.mx/" TargetMode="External" /><Relationship Id="rId5" Type="http://schemas.openxmlformats.org/officeDocument/2006/relationships/hyperlink" Target="http://financialred.com.mx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133350</xdr:rowOff>
    </xdr:from>
    <xdr:to>
      <xdr:col>9</xdr:col>
      <xdr:colOff>523875</xdr:colOff>
      <xdr:row>3</xdr:row>
      <xdr:rowOff>76200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33350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52</xdr:row>
      <xdr:rowOff>152400</xdr:rowOff>
    </xdr:from>
    <xdr:to>
      <xdr:col>1</xdr:col>
      <xdr:colOff>1390650</xdr:colOff>
      <xdr:row>55</xdr:row>
      <xdr:rowOff>95250</xdr:rowOff>
    </xdr:to>
    <xdr:pic>
      <xdr:nvPicPr>
        <xdr:cNvPr id="2" name="Picture 4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53475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simpuestos.com.mx/" TargetMode="External" /><Relationship Id="rId2" Type="http://schemas.openxmlformats.org/officeDocument/2006/relationships/hyperlink" Target="http://www.losimpuestos.com.mx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workbookViewId="0" topLeftCell="A1">
      <selection activeCell="A46" sqref="A46"/>
    </sheetView>
  </sheetViews>
  <sheetFormatPr defaultColWidth="11.421875" defaultRowHeight="12.75"/>
  <cols>
    <col min="1" max="1" width="6.57421875" style="1" customWidth="1"/>
    <col min="2" max="2" width="42.421875" style="1" customWidth="1"/>
    <col min="3" max="14" width="11.7109375" style="1" customWidth="1"/>
    <col min="15" max="15" width="13.7109375" style="1" customWidth="1"/>
    <col min="16" max="16" width="12.421875" style="2" customWidth="1"/>
    <col min="17" max="16384" width="11.57421875" style="2" customWidth="1"/>
  </cols>
  <sheetData>
    <row r="1" spans="1:17" ht="12.75">
      <c r="A1" s="54" t="s">
        <v>51</v>
      </c>
      <c r="B1" s="54"/>
      <c r="C1" s="54"/>
      <c r="Q1" s="3"/>
    </row>
    <row r="2" spans="1:17" ht="18">
      <c r="A2" s="55" t="s">
        <v>53</v>
      </c>
      <c r="B2" s="55"/>
      <c r="C2" s="55"/>
      <c r="D2" s="55"/>
      <c r="E2" s="47" t="s">
        <v>54</v>
      </c>
      <c r="P2" s="4"/>
      <c r="Q2" s="5"/>
    </row>
    <row r="3" spans="1:17" ht="12.75">
      <c r="A3" s="54" t="s">
        <v>0</v>
      </c>
      <c r="B3" s="54"/>
      <c r="C3" s="54"/>
      <c r="D3" s="54"/>
      <c r="P3" s="4"/>
      <c r="Q3" s="6"/>
    </row>
    <row r="4" spans="16:17" ht="12.75">
      <c r="P4" s="7"/>
      <c r="Q4" s="8"/>
    </row>
    <row r="5" spans="1:15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6" ht="12.75">
      <c r="A6" s="10"/>
      <c r="B6" s="51" t="s">
        <v>1</v>
      </c>
      <c r="C6" s="52" t="s">
        <v>2</v>
      </c>
      <c r="D6" s="51" t="s">
        <v>3</v>
      </c>
      <c r="E6" s="51" t="s">
        <v>4</v>
      </c>
      <c r="F6" s="52" t="s">
        <v>5</v>
      </c>
      <c r="G6" s="51" t="s">
        <v>6</v>
      </c>
      <c r="H6" s="52" t="s">
        <v>7</v>
      </c>
      <c r="I6" s="51" t="s">
        <v>8</v>
      </c>
      <c r="J6" s="52" t="s">
        <v>9</v>
      </c>
      <c r="K6" s="51" t="s">
        <v>10</v>
      </c>
      <c r="L6" s="52" t="s">
        <v>11</v>
      </c>
      <c r="M6" s="51" t="s">
        <v>12</v>
      </c>
      <c r="N6" s="52" t="s">
        <v>13</v>
      </c>
      <c r="O6" s="11" t="s">
        <v>14</v>
      </c>
      <c r="P6" s="12"/>
    </row>
    <row r="7" spans="1:16" ht="12.75">
      <c r="A7" s="13"/>
      <c r="B7" s="51"/>
      <c r="C7" s="52"/>
      <c r="D7" s="51"/>
      <c r="E7" s="51"/>
      <c r="F7" s="52"/>
      <c r="G7" s="51"/>
      <c r="H7" s="52"/>
      <c r="I7" s="51"/>
      <c r="J7" s="52"/>
      <c r="K7" s="51"/>
      <c r="L7" s="52"/>
      <c r="M7" s="51"/>
      <c r="N7" s="52"/>
      <c r="O7" s="14" t="s">
        <v>15</v>
      </c>
      <c r="P7" s="12"/>
    </row>
    <row r="8" spans="1:16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2"/>
    </row>
    <row r="9" spans="1:16" ht="12.75">
      <c r="A9" s="15"/>
      <c r="B9" s="16" t="s">
        <v>52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46">
        <f aca="true" t="shared" si="0" ref="O9:O21">SUM(C9:N9)</f>
        <v>0</v>
      </c>
      <c r="P9" s="18"/>
    </row>
    <row r="10" spans="1:16" ht="12.75">
      <c r="A10" s="15"/>
      <c r="B10" s="16" t="s">
        <v>16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46">
        <f t="shared" si="0"/>
        <v>0</v>
      </c>
      <c r="P10" s="19"/>
    </row>
    <row r="11" spans="1:16" ht="12.75">
      <c r="A11" s="15"/>
      <c r="B11" s="16" t="s">
        <v>17</v>
      </c>
      <c r="C11" s="17">
        <v>0</v>
      </c>
      <c r="D11" s="17">
        <v>0</v>
      </c>
      <c r="E11" s="17">
        <v>190.64</v>
      </c>
      <c r="F11" s="17">
        <v>0</v>
      </c>
      <c r="G11" s="17">
        <v>0</v>
      </c>
      <c r="H11" s="17">
        <v>0</v>
      </c>
      <c r="I11" s="17">
        <v>60.57</v>
      </c>
      <c r="J11" s="17">
        <v>169.09</v>
      </c>
      <c r="K11" s="17">
        <v>828.29</v>
      </c>
      <c r="L11" s="17">
        <v>3102.57</v>
      </c>
      <c r="M11" s="17">
        <v>0</v>
      </c>
      <c r="N11" s="17">
        <v>575.62</v>
      </c>
      <c r="O11" s="46">
        <f t="shared" si="0"/>
        <v>4926.78</v>
      </c>
      <c r="P11" s="20"/>
    </row>
    <row r="12" spans="1:16" ht="12.75">
      <c r="A12" s="15"/>
      <c r="B12" s="16" t="s">
        <v>18</v>
      </c>
      <c r="C12" s="17">
        <v>243.8</v>
      </c>
      <c r="D12" s="17">
        <v>226.74</v>
      </c>
      <c r="E12" s="17">
        <v>192.88</v>
      </c>
      <c r="F12" s="17">
        <v>81.69</v>
      </c>
      <c r="G12" s="17">
        <v>82.64</v>
      </c>
      <c r="H12" s="17">
        <v>80.19</v>
      </c>
      <c r="I12" s="17">
        <v>158.78</v>
      </c>
      <c r="J12" s="17">
        <v>106.3</v>
      </c>
      <c r="K12" s="17">
        <v>82.33</v>
      </c>
      <c r="L12" s="17">
        <v>0.79</v>
      </c>
      <c r="M12" s="17">
        <v>0.6</v>
      </c>
      <c r="N12" s="17">
        <v>1.06</v>
      </c>
      <c r="O12" s="46">
        <f t="shared" si="0"/>
        <v>1257.7999999999997</v>
      </c>
      <c r="P12" s="20"/>
    </row>
    <row r="13" spans="1:16" ht="12.75">
      <c r="A13" s="15"/>
      <c r="B13" s="16" t="s">
        <v>19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46">
        <f t="shared" si="0"/>
        <v>0</v>
      </c>
      <c r="P13" s="19"/>
    </row>
    <row r="14" spans="1:16" ht="12.75">
      <c r="A14" s="15"/>
      <c r="B14" s="16" t="s">
        <v>20</v>
      </c>
      <c r="C14" s="17">
        <v>11217.39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46">
        <f t="shared" si="0"/>
        <v>11217.39</v>
      </c>
      <c r="P14" s="20"/>
    </row>
    <row r="15" spans="1:16" ht="12.75">
      <c r="A15" s="15"/>
      <c r="B15" s="16" t="s">
        <v>21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46">
        <f t="shared" si="0"/>
        <v>0</v>
      </c>
      <c r="P15" s="21"/>
    </row>
    <row r="16" spans="1:16" ht="15">
      <c r="A16" s="15"/>
      <c r="B16" s="16" t="s">
        <v>22</v>
      </c>
      <c r="C16" s="17">
        <v>0</v>
      </c>
      <c r="D16" s="17">
        <v>6774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46">
        <f t="shared" si="0"/>
        <v>6774</v>
      </c>
      <c r="P16" s="22"/>
    </row>
    <row r="17" spans="1:16" ht="15">
      <c r="A17" s="15"/>
      <c r="B17" s="16" t="s">
        <v>23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600000</v>
      </c>
      <c r="I17" s="17">
        <v>0</v>
      </c>
      <c r="J17" s="17">
        <v>0</v>
      </c>
      <c r="K17" s="17">
        <v>0</v>
      </c>
      <c r="L17" s="17">
        <v>278260.87</v>
      </c>
      <c r="M17" s="17">
        <v>0</v>
      </c>
      <c r="N17" s="17">
        <v>0</v>
      </c>
      <c r="O17" s="46">
        <f t="shared" si="0"/>
        <v>878260.87</v>
      </c>
      <c r="P17" s="22"/>
    </row>
    <row r="18" spans="1:16" ht="12.75">
      <c r="A18" s="15"/>
      <c r="B18" s="16" t="s">
        <v>24</v>
      </c>
      <c r="C18" s="17">
        <v>289000</v>
      </c>
      <c r="D18" s="17">
        <v>0</v>
      </c>
      <c r="E18" s="17">
        <v>0</v>
      </c>
      <c r="F18" s="17">
        <v>0</v>
      </c>
      <c r="G18" s="17">
        <v>0</v>
      </c>
      <c r="H18" s="17">
        <v>354000</v>
      </c>
      <c r="I18" s="17">
        <v>0</v>
      </c>
      <c r="J18" s="17">
        <v>1100</v>
      </c>
      <c r="K18" s="17">
        <v>0</v>
      </c>
      <c r="L18" s="17">
        <v>0</v>
      </c>
      <c r="M18" s="17">
        <v>422000</v>
      </c>
      <c r="N18" s="17">
        <v>0</v>
      </c>
      <c r="O18" s="46">
        <f t="shared" si="0"/>
        <v>1066100</v>
      </c>
      <c r="P18" s="21"/>
    </row>
    <row r="19" spans="1:16" ht="12.75">
      <c r="A19" s="15"/>
      <c r="B19" s="16" t="s">
        <v>25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23">
        <f t="shared" si="0"/>
        <v>0</v>
      </c>
      <c r="P19" s="21"/>
    </row>
    <row r="20" spans="1:16" ht="12.75">
      <c r="A20" s="15"/>
      <c r="B20" s="16" t="s">
        <v>26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23">
        <f t="shared" si="0"/>
        <v>0</v>
      </c>
      <c r="P20" s="21"/>
    </row>
    <row r="21" spans="1:16" ht="12.75">
      <c r="A21" s="15"/>
      <c r="B21" s="16" t="s">
        <v>27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23">
        <f t="shared" si="0"/>
        <v>0</v>
      </c>
      <c r="P21" s="19"/>
    </row>
    <row r="22" spans="1:16" ht="12.75">
      <c r="A22" s="15"/>
      <c r="B22" s="24" t="s">
        <v>28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23"/>
      <c r="P22" s="19"/>
    </row>
    <row r="23" spans="1:16" ht="12.75">
      <c r="A23" s="15"/>
      <c r="B23" s="16" t="s">
        <v>29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23">
        <f>SUM(C23:N23)</f>
        <v>0</v>
      </c>
      <c r="P23" s="19"/>
    </row>
    <row r="24" spans="1:16" ht="12.75">
      <c r="A24" s="15"/>
      <c r="B24" s="16" t="s">
        <v>30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250000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23">
        <f>SUM(C24:N24)</f>
        <v>250000</v>
      </c>
      <c r="P24" s="20"/>
    </row>
    <row r="25" spans="1:16" ht="12.75">
      <c r="A25" s="15"/>
      <c r="B25" s="16" t="s">
        <v>31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23">
        <f>SUM(C25:N25)</f>
        <v>0</v>
      </c>
      <c r="P25" s="19"/>
    </row>
    <row r="26" spans="1:16" ht="12.75">
      <c r="A26" s="15"/>
      <c r="B26" s="1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12"/>
    </row>
    <row r="27" spans="1:16" s="27" customFormat="1" ht="12.75">
      <c r="A27" s="26"/>
      <c r="B27" s="24" t="s">
        <v>32</v>
      </c>
      <c r="C27" s="23">
        <f aca="true" t="shared" si="1" ref="C27:O27">SUM(C9:C25)</f>
        <v>300461.19</v>
      </c>
      <c r="D27" s="23">
        <f t="shared" si="1"/>
        <v>7000.74</v>
      </c>
      <c r="E27" s="23">
        <f t="shared" si="1"/>
        <v>383.52</v>
      </c>
      <c r="F27" s="23">
        <f t="shared" si="1"/>
        <v>81.69</v>
      </c>
      <c r="G27" s="23">
        <f t="shared" si="1"/>
        <v>82.64</v>
      </c>
      <c r="H27" s="23">
        <f t="shared" si="1"/>
        <v>954080.19</v>
      </c>
      <c r="I27" s="23">
        <f t="shared" si="1"/>
        <v>250219.35</v>
      </c>
      <c r="J27" s="23">
        <f t="shared" si="1"/>
        <v>1375.3899999999999</v>
      </c>
      <c r="K27" s="23">
        <f t="shared" si="1"/>
        <v>910.62</v>
      </c>
      <c r="L27" s="23">
        <f t="shared" si="1"/>
        <v>281364.23</v>
      </c>
      <c r="M27" s="23">
        <f t="shared" si="1"/>
        <v>422000.6</v>
      </c>
      <c r="N27" s="23">
        <f t="shared" si="1"/>
        <v>576.68</v>
      </c>
      <c r="O27" s="23">
        <f t="shared" si="1"/>
        <v>2218536.84</v>
      </c>
      <c r="P27" s="12"/>
    </row>
    <row r="28" spans="1:16" ht="12.75">
      <c r="A28" s="28" t="s">
        <v>33</v>
      </c>
      <c r="B28" s="16" t="s">
        <v>34</v>
      </c>
      <c r="C28" s="17"/>
      <c r="D28" s="17">
        <f aca="true" t="shared" si="2" ref="D28:N28">+C30</f>
        <v>300461.19</v>
      </c>
      <c r="E28" s="17">
        <f t="shared" si="2"/>
        <v>307461.93</v>
      </c>
      <c r="F28" s="17">
        <f t="shared" si="2"/>
        <v>307845.45</v>
      </c>
      <c r="G28" s="17">
        <f t="shared" si="2"/>
        <v>307927.14</v>
      </c>
      <c r="H28" s="17">
        <f t="shared" si="2"/>
        <v>308009.78</v>
      </c>
      <c r="I28" s="17">
        <f t="shared" si="2"/>
        <v>1262089.97</v>
      </c>
      <c r="J28" s="17">
        <f t="shared" si="2"/>
        <v>1512309.32</v>
      </c>
      <c r="K28" s="17">
        <f t="shared" si="2"/>
        <v>1513684.71</v>
      </c>
      <c r="L28" s="17">
        <f t="shared" si="2"/>
        <v>1514595.33</v>
      </c>
      <c r="M28" s="17">
        <f t="shared" si="2"/>
        <v>1795959.56</v>
      </c>
      <c r="N28" s="17">
        <f t="shared" si="2"/>
        <v>2217960.16</v>
      </c>
      <c r="O28" s="29"/>
      <c r="P28" s="12"/>
    </row>
    <row r="29" spans="1:16" ht="12.75">
      <c r="A29" s="15"/>
      <c r="B29" s="1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7"/>
      <c r="P29" s="12"/>
    </row>
    <row r="30" spans="1:16" ht="12.75">
      <c r="A30" s="15"/>
      <c r="B30" s="24" t="s">
        <v>35</v>
      </c>
      <c r="C30" s="23">
        <f aca="true" t="shared" si="3" ref="C30:N30">+C28+C27</f>
        <v>300461.19</v>
      </c>
      <c r="D30" s="23">
        <f t="shared" si="3"/>
        <v>307461.93</v>
      </c>
      <c r="E30" s="23">
        <f t="shared" si="3"/>
        <v>307845.45</v>
      </c>
      <c r="F30" s="23">
        <f t="shared" si="3"/>
        <v>307927.14</v>
      </c>
      <c r="G30" s="23">
        <f t="shared" si="3"/>
        <v>308009.78</v>
      </c>
      <c r="H30" s="23">
        <f t="shared" si="3"/>
        <v>1262089.97</v>
      </c>
      <c r="I30" s="23">
        <f t="shared" si="3"/>
        <v>1512309.32</v>
      </c>
      <c r="J30" s="23">
        <f t="shared" si="3"/>
        <v>1513684.71</v>
      </c>
      <c r="K30" s="23">
        <f t="shared" si="3"/>
        <v>1514595.33</v>
      </c>
      <c r="L30" s="23">
        <f t="shared" si="3"/>
        <v>1795959.56</v>
      </c>
      <c r="M30" s="23">
        <f t="shared" si="3"/>
        <v>2217960.16</v>
      </c>
      <c r="N30" s="23">
        <f t="shared" si="3"/>
        <v>2218536.8400000003</v>
      </c>
      <c r="O30" s="17">
        <f>+O27</f>
        <v>2218536.84</v>
      </c>
      <c r="P30" s="12"/>
    </row>
    <row r="31" spans="1:16" ht="12.75">
      <c r="A31" s="28" t="s">
        <v>36</v>
      </c>
      <c r="B31" s="16" t="s">
        <v>37</v>
      </c>
      <c r="C31" s="30">
        <v>0.0738</v>
      </c>
      <c r="D31" s="30">
        <f>+C31</f>
        <v>0.0738</v>
      </c>
      <c r="E31" s="30">
        <v>0.020300000000000002</v>
      </c>
      <c r="F31" s="30">
        <f aca="true" t="shared" si="4" ref="F31:N31">E31</f>
        <v>0.020300000000000002</v>
      </c>
      <c r="G31" s="30">
        <f t="shared" si="4"/>
        <v>0.020300000000000002</v>
      </c>
      <c r="H31" s="30">
        <f t="shared" si="4"/>
        <v>0.020300000000000002</v>
      </c>
      <c r="I31" s="30">
        <f t="shared" si="4"/>
        <v>0.020300000000000002</v>
      </c>
      <c r="J31" s="30">
        <f t="shared" si="4"/>
        <v>0.020300000000000002</v>
      </c>
      <c r="K31" s="30">
        <f t="shared" si="4"/>
        <v>0.020300000000000002</v>
      </c>
      <c r="L31" s="30">
        <f t="shared" si="4"/>
        <v>0.020300000000000002</v>
      </c>
      <c r="M31" s="30">
        <f t="shared" si="4"/>
        <v>0.020300000000000002</v>
      </c>
      <c r="N31" s="30">
        <f t="shared" si="4"/>
        <v>0.020300000000000002</v>
      </c>
      <c r="O31" s="30"/>
      <c r="P31" s="12"/>
    </row>
    <row r="32" spans="1:16" ht="12.75">
      <c r="A32" s="15"/>
      <c r="B32" s="16"/>
      <c r="C32" s="31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5"/>
      <c r="P32" s="12"/>
    </row>
    <row r="33" spans="1:16" ht="12.75">
      <c r="A33" s="15"/>
      <c r="B33" s="24" t="s">
        <v>38</v>
      </c>
      <c r="C33" s="23">
        <f aca="true" t="shared" si="5" ref="C33:O33">+C30*C31</f>
        <v>22174.035822</v>
      </c>
      <c r="D33" s="23">
        <f t="shared" si="5"/>
        <v>22690.690434</v>
      </c>
      <c r="E33" s="23">
        <f t="shared" si="5"/>
        <v>6249.262635000001</v>
      </c>
      <c r="F33" s="23">
        <f t="shared" si="5"/>
        <v>6250.920942000001</v>
      </c>
      <c r="G33" s="23">
        <f t="shared" si="5"/>
        <v>6252.598534000002</v>
      </c>
      <c r="H33" s="23">
        <f t="shared" si="5"/>
        <v>25620.426391</v>
      </c>
      <c r="I33" s="23">
        <f t="shared" si="5"/>
        <v>30699.879196000005</v>
      </c>
      <c r="J33" s="23">
        <f t="shared" si="5"/>
        <v>30727.799613000003</v>
      </c>
      <c r="K33" s="23">
        <f t="shared" si="5"/>
        <v>30746.285199000005</v>
      </c>
      <c r="L33" s="23">
        <f t="shared" si="5"/>
        <v>36457.97906800001</v>
      </c>
      <c r="M33" s="23">
        <f t="shared" si="5"/>
        <v>45024.591248000004</v>
      </c>
      <c r="N33" s="23">
        <f t="shared" si="5"/>
        <v>45036.29785200001</v>
      </c>
      <c r="O33" s="23">
        <f t="shared" si="5"/>
        <v>0</v>
      </c>
      <c r="P33" s="12"/>
    </row>
    <row r="34" spans="1:16" ht="12.75">
      <c r="A34" s="28" t="s">
        <v>39</v>
      </c>
      <c r="B34" s="16" t="s">
        <v>40</v>
      </c>
      <c r="C34" s="17">
        <v>15990</v>
      </c>
      <c r="D34" s="17">
        <f>C34</f>
        <v>15990</v>
      </c>
      <c r="E34" s="17">
        <v>0</v>
      </c>
      <c r="F34" s="17">
        <f aca="true" t="shared" si="6" ref="F34:N34">E34</f>
        <v>0</v>
      </c>
      <c r="G34" s="17">
        <f t="shared" si="6"/>
        <v>0</v>
      </c>
      <c r="H34" s="17">
        <f t="shared" si="6"/>
        <v>0</v>
      </c>
      <c r="I34" s="17">
        <f t="shared" si="6"/>
        <v>0</v>
      </c>
      <c r="J34" s="17">
        <f t="shared" si="6"/>
        <v>0</v>
      </c>
      <c r="K34" s="17">
        <f t="shared" si="6"/>
        <v>0</v>
      </c>
      <c r="L34" s="17">
        <f t="shared" si="6"/>
        <v>0</v>
      </c>
      <c r="M34" s="17">
        <f t="shared" si="6"/>
        <v>0</v>
      </c>
      <c r="N34" s="17">
        <f t="shared" si="6"/>
        <v>0</v>
      </c>
      <c r="O34" s="29"/>
      <c r="P34" s="12"/>
    </row>
    <row r="35" spans="1:16" ht="12.75">
      <c r="A35" s="33"/>
      <c r="B35" s="1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17"/>
      <c r="P35" s="12"/>
    </row>
    <row r="36" spans="1:16" ht="12.75">
      <c r="A36" s="15"/>
      <c r="B36" s="16" t="s">
        <v>41</v>
      </c>
      <c r="C36" s="23">
        <f aca="true" t="shared" si="7" ref="C36:N36">+C33-C34</f>
        <v>6184.035822000002</v>
      </c>
      <c r="D36" s="23">
        <f t="shared" si="7"/>
        <v>6700.690434</v>
      </c>
      <c r="E36" s="23">
        <f t="shared" si="7"/>
        <v>6249.262635000001</v>
      </c>
      <c r="F36" s="23">
        <f t="shared" si="7"/>
        <v>6250.920942000001</v>
      </c>
      <c r="G36" s="23">
        <f t="shared" si="7"/>
        <v>6252.598534000002</v>
      </c>
      <c r="H36" s="23">
        <f t="shared" si="7"/>
        <v>25620.426391</v>
      </c>
      <c r="I36" s="23">
        <f t="shared" si="7"/>
        <v>30699.879196000005</v>
      </c>
      <c r="J36" s="23">
        <f t="shared" si="7"/>
        <v>30727.799613000003</v>
      </c>
      <c r="K36" s="23">
        <f t="shared" si="7"/>
        <v>30746.285199000005</v>
      </c>
      <c r="L36" s="23">
        <f t="shared" si="7"/>
        <v>36457.97906800001</v>
      </c>
      <c r="M36" s="23">
        <f t="shared" si="7"/>
        <v>45024.591248000004</v>
      </c>
      <c r="N36" s="23">
        <f t="shared" si="7"/>
        <v>45036.29785200001</v>
      </c>
      <c r="O36" s="23"/>
      <c r="P36" s="12"/>
    </row>
    <row r="37" spans="1:16" ht="12.75">
      <c r="A37" s="15"/>
      <c r="B37" s="16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12"/>
    </row>
    <row r="38" spans="1:16" ht="12.75">
      <c r="A38" s="28" t="s">
        <v>36</v>
      </c>
      <c r="B38" s="16" t="s">
        <v>42</v>
      </c>
      <c r="C38" s="34">
        <v>0.3</v>
      </c>
      <c r="D38" s="34">
        <f aca="true" t="shared" si="8" ref="D38:N38">C38</f>
        <v>0.3</v>
      </c>
      <c r="E38" s="34">
        <f t="shared" si="8"/>
        <v>0.3</v>
      </c>
      <c r="F38" s="34">
        <f t="shared" si="8"/>
        <v>0.3</v>
      </c>
      <c r="G38" s="34">
        <f t="shared" si="8"/>
        <v>0.3</v>
      </c>
      <c r="H38" s="34">
        <f t="shared" si="8"/>
        <v>0.3</v>
      </c>
      <c r="I38" s="34">
        <f t="shared" si="8"/>
        <v>0.3</v>
      </c>
      <c r="J38" s="34">
        <f t="shared" si="8"/>
        <v>0.3</v>
      </c>
      <c r="K38" s="34">
        <f t="shared" si="8"/>
        <v>0.3</v>
      </c>
      <c r="L38" s="34">
        <f t="shared" si="8"/>
        <v>0.3</v>
      </c>
      <c r="M38" s="34">
        <f t="shared" si="8"/>
        <v>0.3</v>
      </c>
      <c r="N38" s="34">
        <f t="shared" si="8"/>
        <v>0.3</v>
      </c>
      <c r="O38" s="29"/>
      <c r="P38" s="12"/>
    </row>
    <row r="39" spans="1:16" ht="12.75">
      <c r="A39" s="15"/>
      <c r="B39" s="1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3">
        <f>SUM(F39:N39)</f>
        <v>0</v>
      </c>
      <c r="P39" s="12"/>
    </row>
    <row r="40" spans="1:16" ht="12.75">
      <c r="A40" s="15"/>
      <c r="B40" s="24" t="s">
        <v>43</v>
      </c>
      <c r="C40" s="23">
        <f aca="true" t="shared" si="9" ref="C40:N40">IF(C36&gt;0,+C36*C38,0)</f>
        <v>1855.2107466000004</v>
      </c>
      <c r="D40" s="23">
        <f t="shared" si="9"/>
        <v>2010.2071302</v>
      </c>
      <c r="E40" s="23">
        <f t="shared" si="9"/>
        <v>1874.7787905000002</v>
      </c>
      <c r="F40" s="23">
        <f t="shared" si="9"/>
        <v>1875.2762826</v>
      </c>
      <c r="G40" s="23">
        <f t="shared" si="9"/>
        <v>1875.7795602000003</v>
      </c>
      <c r="H40" s="23">
        <f t="shared" si="9"/>
        <v>7686.1279173</v>
      </c>
      <c r="I40" s="23">
        <f t="shared" si="9"/>
        <v>9209.9637588</v>
      </c>
      <c r="J40" s="23">
        <f t="shared" si="9"/>
        <v>9218.3398839</v>
      </c>
      <c r="K40" s="23">
        <f t="shared" si="9"/>
        <v>9223.885559700002</v>
      </c>
      <c r="L40" s="23">
        <f t="shared" si="9"/>
        <v>10937.393720400001</v>
      </c>
      <c r="M40" s="23">
        <f t="shared" si="9"/>
        <v>13507.377374400001</v>
      </c>
      <c r="N40" s="23">
        <f t="shared" si="9"/>
        <v>13510.889355600002</v>
      </c>
      <c r="O40" s="17"/>
      <c r="P40" s="12"/>
    </row>
    <row r="41" spans="1:16" ht="12.75">
      <c r="A41" s="28" t="s">
        <v>39</v>
      </c>
      <c r="B41" s="16" t="s">
        <v>44</v>
      </c>
      <c r="C41" s="17"/>
      <c r="D41" s="17">
        <f>+C41+C49</f>
        <v>1855.2107466000004</v>
      </c>
      <c r="E41" s="17">
        <f>+D41+D51</f>
        <v>2000.2107466000004</v>
      </c>
      <c r="F41" s="17">
        <f>IF(E49&gt;0,E41+E49,E41)</f>
        <v>2000.2107466000004</v>
      </c>
      <c r="G41" s="17">
        <f>IF(F49&gt;0,F41+F49,F41)</f>
        <v>2000.2107466000004</v>
      </c>
      <c r="H41" s="17">
        <f>IF(G49&gt;0,G41+G49,G41)</f>
        <v>2000.2107466000004</v>
      </c>
      <c r="I41" s="17">
        <f>IF(H51&gt;0,H41+H51,H41)</f>
        <v>7297.210746600001</v>
      </c>
      <c r="J41" s="17">
        <f>+I41+I49</f>
        <v>9209.9637588</v>
      </c>
      <c r="K41" s="17">
        <f>+J41</f>
        <v>9209.9637588</v>
      </c>
      <c r="L41" s="17">
        <f>+K41</f>
        <v>9209.9637588</v>
      </c>
      <c r="M41" s="17">
        <f>+L41+L49</f>
        <v>10937.393720400001</v>
      </c>
      <c r="N41" s="17">
        <f>+M41+M49</f>
        <v>13507.377374400001</v>
      </c>
      <c r="O41" s="29"/>
      <c r="P41" s="12"/>
    </row>
    <row r="42" spans="1:16" ht="12.75">
      <c r="A42" s="15"/>
      <c r="B42" s="1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17"/>
      <c r="P42" s="12"/>
    </row>
    <row r="43" spans="1:16" ht="12.75">
      <c r="A43" s="15"/>
      <c r="B43" s="24" t="s">
        <v>45</v>
      </c>
      <c r="C43" s="23">
        <f aca="true" t="shared" si="10" ref="C43:N43">+C40-C41</f>
        <v>1855.2107466000004</v>
      </c>
      <c r="D43" s="23">
        <f t="shared" si="10"/>
        <v>154.9963835999995</v>
      </c>
      <c r="E43" s="23">
        <f t="shared" si="10"/>
        <v>-125.4319561000002</v>
      </c>
      <c r="F43" s="23">
        <f t="shared" si="10"/>
        <v>-124.93446400000039</v>
      </c>
      <c r="G43" s="23">
        <f t="shared" si="10"/>
        <v>-124.43118640000012</v>
      </c>
      <c r="H43" s="23">
        <f t="shared" si="10"/>
        <v>5685.9171707</v>
      </c>
      <c r="I43" s="23">
        <f t="shared" si="10"/>
        <v>1912.7530121999998</v>
      </c>
      <c r="J43" s="23">
        <f t="shared" si="10"/>
        <v>8.376125099999626</v>
      </c>
      <c r="K43" s="23">
        <f t="shared" si="10"/>
        <v>13.921800900001472</v>
      </c>
      <c r="L43" s="23">
        <f t="shared" si="10"/>
        <v>1727.4299616000008</v>
      </c>
      <c r="M43" s="23">
        <f t="shared" si="10"/>
        <v>2569.9836539999997</v>
      </c>
      <c r="N43" s="23">
        <f t="shared" si="10"/>
        <v>3.5119812000011734</v>
      </c>
      <c r="O43" s="23">
        <f>SUM(C43:N43)</f>
        <v>13557.3032294</v>
      </c>
      <c r="P43" s="12"/>
    </row>
    <row r="44" spans="1:16" ht="12.75">
      <c r="A44" s="15"/>
      <c r="B44" s="2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7"/>
      <c r="P44" s="12"/>
    </row>
    <row r="45" spans="1:16" ht="12.75">
      <c r="A45" s="15"/>
      <c r="B45" s="16" t="s">
        <v>46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23">
        <f>SUM(C45:N45)</f>
        <v>0</v>
      </c>
      <c r="P45" s="21"/>
    </row>
    <row r="46" spans="1:16" ht="12.75">
      <c r="A46" s="15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3"/>
      <c r="P46" s="12"/>
    </row>
    <row r="47" spans="1:16" ht="12.75">
      <c r="A47" s="15"/>
      <c r="B47" s="16" t="s">
        <v>47</v>
      </c>
      <c r="C47" s="17">
        <f>+C45</f>
        <v>0</v>
      </c>
      <c r="D47" s="17">
        <f aca="true" t="shared" si="11" ref="D47:N47">+C47+D45</f>
        <v>0</v>
      </c>
      <c r="E47" s="17">
        <f t="shared" si="11"/>
        <v>0</v>
      </c>
      <c r="F47" s="17">
        <f t="shared" si="11"/>
        <v>0</v>
      </c>
      <c r="G47" s="17">
        <f t="shared" si="11"/>
        <v>0</v>
      </c>
      <c r="H47" s="17">
        <f t="shared" si="11"/>
        <v>0</v>
      </c>
      <c r="I47" s="17">
        <f t="shared" si="11"/>
        <v>0</v>
      </c>
      <c r="J47" s="17">
        <f t="shared" si="11"/>
        <v>0</v>
      </c>
      <c r="K47" s="17">
        <f t="shared" si="11"/>
        <v>0</v>
      </c>
      <c r="L47" s="17">
        <f t="shared" si="11"/>
        <v>0</v>
      </c>
      <c r="M47" s="17">
        <f t="shared" si="11"/>
        <v>0</v>
      </c>
      <c r="N47" s="17">
        <f t="shared" si="11"/>
        <v>0</v>
      </c>
      <c r="O47" s="35"/>
      <c r="P47" s="12"/>
    </row>
    <row r="48" spans="1:16" ht="12.75">
      <c r="A48" s="15"/>
      <c r="B48" s="1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3">
        <f>SUM(F48:N48)</f>
        <v>0</v>
      </c>
      <c r="P48" s="12"/>
    </row>
    <row r="49" spans="1:16" ht="12.75">
      <c r="A49" s="15"/>
      <c r="B49" s="24" t="s">
        <v>48</v>
      </c>
      <c r="C49" s="23">
        <f aca="true" t="shared" si="12" ref="C49:N49">+C43-C47</f>
        <v>1855.2107466000004</v>
      </c>
      <c r="D49" s="23">
        <f t="shared" si="12"/>
        <v>154.9963835999995</v>
      </c>
      <c r="E49" s="23">
        <f t="shared" si="12"/>
        <v>-125.4319561000002</v>
      </c>
      <c r="F49" s="23">
        <f t="shared" si="12"/>
        <v>-124.93446400000039</v>
      </c>
      <c r="G49" s="23">
        <f t="shared" si="12"/>
        <v>-124.43118640000012</v>
      </c>
      <c r="H49" s="23">
        <f t="shared" si="12"/>
        <v>5685.9171707</v>
      </c>
      <c r="I49" s="23">
        <f t="shared" si="12"/>
        <v>1912.7530121999998</v>
      </c>
      <c r="J49" s="23">
        <f t="shared" si="12"/>
        <v>8.376125099999626</v>
      </c>
      <c r="K49" s="23">
        <f t="shared" si="12"/>
        <v>13.921800900001472</v>
      </c>
      <c r="L49" s="23">
        <f t="shared" si="12"/>
        <v>1727.4299616000008</v>
      </c>
      <c r="M49" s="23">
        <f t="shared" si="12"/>
        <v>2569.9836539999997</v>
      </c>
      <c r="N49" s="23">
        <f t="shared" si="12"/>
        <v>3.5119812000011734</v>
      </c>
      <c r="O49" s="23">
        <f>+O43-O45</f>
        <v>13557.3032294</v>
      </c>
      <c r="P49" s="21"/>
    </row>
    <row r="50" spans="1:16" ht="12.75">
      <c r="A50" s="15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2"/>
    </row>
    <row r="51" spans="1:16" ht="15">
      <c r="A51" s="15"/>
      <c r="B51" s="24" t="s">
        <v>49</v>
      </c>
      <c r="C51" s="17">
        <v>1732</v>
      </c>
      <c r="D51" s="17">
        <v>145</v>
      </c>
      <c r="E51" s="17">
        <v>0</v>
      </c>
      <c r="F51" s="17">
        <v>0</v>
      </c>
      <c r="G51" s="17">
        <v>0</v>
      </c>
      <c r="H51" s="17">
        <v>5297</v>
      </c>
      <c r="I51" s="17">
        <v>1422</v>
      </c>
      <c r="J51" s="17">
        <v>0</v>
      </c>
      <c r="K51" s="17">
        <v>0</v>
      </c>
      <c r="L51" s="17">
        <v>1512</v>
      </c>
      <c r="M51" s="17">
        <v>2399</v>
      </c>
      <c r="N51" s="17">
        <v>3</v>
      </c>
      <c r="O51" s="17">
        <f>SUM(C51:N51)</f>
        <v>12510</v>
      </c>
      <c r="P51" s="36"/>
    </row>
    <row r="52" spans="1:16" ht="15">
      <c r="A52" s="13"/>
      <c r="B52" s="37" t="s">
        <v>50</v>
      </c>
      <c r="C52" s="38">
        <f aca="true" t="shared" si="13" ref="C52:N52">IF(C49&lt;0,0,C49-C51)</f>
        <v>123.21074660000045</v>
      </c>
      <c r="D52" s="38">
        <f t="shared" si="13"/>
        <v>9.99638359999949</v>
      </c>
      <c r="E52" s="38">
        <f t="shared" si="13"/>
        <v>0</v>
      </c>
      <c r="F52" s="38">
        <f t="shared" si="13"/>
        <v>0</v>
      </c>
      <c r="G52" s="38">
        <f t="shared" si="13"/>
        <v>0</v>
      </c>
      <c r="H52" s="38">
        <f t="shared" si="13"/>
        <v>388.9171706999996</v>
      </c>
      <c r="I52" s="45">
        <f t="shared" si="13"/>
        <v>490.75301219999983</v>
      </c>
      <c r="J52" s="45">
        <f t="shared" si="13"/>
        <v>8.376125099999626</v>
      </c>
      <c r="K52" s="45">
        <f t="shared" si="13"/>
        <v>13.921800900001472</v>
      </c>
      <c r="L52" s="45">
        <f t="shared" si="13"/>
        <v>215.42996160000075</v>
      </c>
      <c r="M52" s="45">
        <f t="shared" si="13"/>
        <v>170.98365399999966</v>
      </c>
      <c r="N52" s="38">
        <f t="shared" si="13"/>
        <v>0.5119812000011734</v>
      </c>
      <c r="O52" s="38">
        <f>+C52+D52+I52+J52+K52+L52+M52+N52</f>
        <v>1033.1836652000025</v>
      </c>
      <c r="P52" s="36"/>
    </row>
    <row r="53" spans="3:15" ht="12.7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3:15" ht="18">
      <c r="C54" s="17"/>
      <c r="D54" s="17"/>
      <c r="E54" s="17"/>
      <c r="F54" s="17"/>
      <c r="G54" s="47" t="s">
        <v>54</v>
      </c>
      <c r="I54" s="17"/>
      <c r="J54" s="17"/>
      <c r="K54" s="17"/>
      <c r="L54" s="17"/>
      <c r="M54" s="17"/>
      <c r="N54" s="17"/>
      <c r="O54" s="23"/>
    </row>
    <row r="55" spans="3:15" ht="12.75">
      <c r="C55" s="39"/>
      <c r="D55" s="2"/>
      <c r="E55" s="40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3:15" ht="12.75">
      <c r="C56" s="39"/>
      <c r="D56" s="2"/>
      <c r="E56" s="2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3:15" ht="12.75">
      <c r="C57" s="39"/>
      <c r="D57" s="2"/>
      <c r="E57" s="40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3:15" ht="12.7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3:15" ht="12.75">
      <c r="C59" s="17"/>
      <c r="D59" s="2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3:15" ht="12.75">
      <c r="C60" s="17"/>
      <c r="D60" s="2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2:15" ht="15" customHeight="1">
      <c r="B61" s="41"/>
      <c r="C61" s="53"/>
      <c r="D61" s="53"/>
      <c r="E61" s="53"/>
      <c r="F61" s="53"/>
      <c r="G61" s="53"/>
      <c r="H61" s="53"/>
      <c r="I61" s="53"/>
      <c r="J61" s="53"/>
      <c r="K61" s="53"/>
      <c r="L61" s="17"/>
      <c r="M61" s="17"/>
      <c r="N61" s="17"/>
      <c r="O61" s="17"/>
    </row>
    <row r="62" spans="2:15" ht="12.75">
      <c r="B62" s="43"/>
      <c r="C62" s="53"/>
      <c r="D62" s="53"/>
      <c r="E62" s="53"/>
      <c r="F62" s="53"/>
      <c r="G62" s="53"/>
      <c r="H62" s="53"/>
      <c r="I62" s="53"/>
      <c r="J62" s="53"/>
      <c r="K62" s="53"/>
      <c r="L62" s="17"/>
      <c r="M62" s="17"/>
      <c r="N62" s="17"/>
      <c r="O62" s="17"/>
    </row>
    <row r="63" spans="2:15" ht="12.75">
      <c r="B63" s="43"/>
      <c r="C63" s="53"/>
      <c r="D63" s="53"/>
      <c r="E63" s="53"/>
      <c r="F63" s="53"/>
      <c r="G63" s="53"/>
      <c r="H63" s="53"/>
      <c r="I63" s="53"/>
      <c r="J63" s="53"/>
      <c r="K63" s="53"/>
      <c r="L63" s="17"/>
      <c r="M63" s="17"/>
      <c r="N63" s="17"/>
      <c r="O63" s="17"/>
    </row>
    <row r="64" spans="3:15" ht="12.75">
      <c r="C64" s="42"/>
      <c r="D64" s="42"/>
      <c r="E64" s="42"/>
      <c r="F64" s="42"/>
      <c r="G64" s="42"/>
      <c r="H64" s="42"/>
      <c r="I64" s="42"/>
      <c r="J64" s="42"/>
      <c r="K64" s="42"/>
      <c r="L64" s="17"/>
      <c r="M64" s="17"/>
      <c r="N64" s="17"/>
      <c r="O64" s="17"/>
    </row>
    <row r="65" spans="2:15" ht="12.75">
      <c r="B65" s="41"/>
      <c r="C65" s="53"/>
      <c r="D65" s="53"/>
      <c r="E65" s="53"/>
      <c r="F65" s="53"/>
      <c r="G65" s="53"/>
      <c r="H65" s="53"/>
      <c r="I65" s="53"/>
      <c r="J65" s="53"/>
      <c r="K65" s="17"/>
      <c r="L65" s="17"/>
      <c r="M65" s="17"/>
      <c r="N65" s="17"/>
      <c r="O65" s="17"/>
    </row>
    <row r="66" spans="3:15" ht="12.75">
      <c r="C66" s="42"/>
      <c r="D66" s="42"/>
      <c r="E66" s="42"/>
      <c r="F66" s="42"/>
      <c r="G66" s="42"/>
      <c r="H66" s="42"/>
      <c r="I66" s="42"/>
      <c r="J66" s="42"/>
      <c r="K66" s="17"/>
      <c r="L66" s="17"/>
      <c r="M66" s="17"/>
      <c r="N66" s="17"/>
      <c r="O66" s="17"/>
    </row>
    <row r="67" spans="2:9" ht="12.75">
      <c r="B67" s="41"/>
      <c r="C67" s="48"/>
      <c r="D67" s="48"/>
      <c r="E67" s="48"/>
      <c r="F67" s="48"/>
      <c r="G67" s="48"/>
      <c r="H67" s="48"/>
      <c r="I67" s="48"/>
    </row>
    <row r="69" spans="2:12" ht="12.75">
      <c r="B69" s="41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3:12" ht="12.75">
      <c r="C70" s="49"/>
      <c r="D70" s="49"/>
      <c r="E70" s="49"/>
      <c r="F70" s="49"/>
      <c r="G70" s="49"/>
      <c r="H70" s="49"/>
      <c r="I70" s="49"/>
      <c r="J70" s="49"/>
      <c r="K70" s="49"/>
      <c r="L70" s="49"/>
    </row>
    <row r="71" spans="3:12" ht="12.75">
      <c r="C71" s="49"/>
      <c r="D71" s="49"/>
      <c r="E71" s="49"/>
      <c r="F71" s="49"/>
      <c r="G71" s="49"/>
      <c r="H71" s="49"/>
      <c r="I71" s="49"/>
      <c r="J71" s="49"/>
      <c r="K71" s="49"/>
      <c r="L71" s="49"/>
    </row>
    <row r="72" spans="3:12" ht="12.75"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2:11" ht="15" customHeight="1">
      <c r="B73" s="41"/>
      <c r="C73" s="50"/>
      <c r="D73" s="50"/>
      <c r="E73" s="50"/>
      <c r="F73" s="50"/>
      <c r="G73" s="50"/>
      <c r="H73" s="50"/>
      <c r="I73" s="50"/>
      <c r="J73" s="50"/>
      <c r="K73" s="50"/>
    </row>
    <row r="74" spans="3:11" ht="12.75">
      <c r="C74" s="50"/>
      <c r="D74" s="50"/>
      <c r="E74" s="50"/>
      <c r="F74" s="50"/>
      <c r="G74" s="50"/>
      <c r="H74" s="50"/>
      <c r="I74" s="50"/>
      <c r="J74" s="50"/>
      <c r="K74" s="50"/>
    </row>
    <row r="75" spans="3:11" ht="12.75">
      <c r="C75" s="50"/>
      <c r="D75" s="50"/>
      <c r="E75" s="50"/>
      <c r="F75" s="50"/>
      <c r="G75" s="50"/>
      <c r="H75" s="50"/>
      <c r="I75" s="50"/>
      <c r="J75" s="50"/>
      <c r="K75" s="50"/>
    </row>
  </sheetData>
  <mergeCells count="21">
    <mergeCell ref="A1:C1"/>
    <mergeCell ref="A2:D2"/>
    <mergeCell ref="A3:D3"/>
    <mergeCell ref="B6:B7"/>
    <mergeCell ref="C6:C7"/>
    <mergeCell ref="D6:D7"/>
    <mergeCell ref="N6:N7"/>
    <mergeCell ref="C61:K63"/>
    <mergeCell ref="C65:J65"/>
    <mergeCell ref="I6:I7"/>
    <mergeCell ref="J6:J7"/>
    <mergeCell ref="K6:K7"/>
    <mergeCell ref="L6:L7"/>
    <mergeCell ref="E6:E7"/>
    <mergeCell ref="F6:F7"/>
    <mergeCell ref="G6:G7"/>
    <mergeCell ref="C67:I67"/>
    <mergeCell ref="C69:L71"/>
    <mergeCell ref="C73:K75"/>
    <mergeCell ref="M6:M7"/>
    <mergeCell ref="H6:H7"/>
  </mergeCells>
  <hyperlinks>
    <hyperlink ref="E2" r:id="rId1" display="www.losimpuestos.com.mx"/>
    <hyperlink ref="G54" r:id="rId2" display="www.losimpuestos.com.mx"/>
  </hyperlinks>
  <printOptions/>
  <pageMargins left="0.7875" right="0.7875" top="1.025" bottom="1.025" header="0.7875" footer="0.7875"/>
  <pageSetup firstPageNumber="1" useFirstPageNumber="1" horizontalDpi="300" verticalDpi="300" orientation="portrait" r:id="rId4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Nicolas</cp:lastModifiedBy>
  <dcterms:modified xsi:type="dcterms:W3CDTF">2012-08-27T19:09:24Z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